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E4FC6D3A-B385-42AA-994E-06A6734A55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31" i="1"/>
  <c r="G47" i="1"/>
  <c r="G71" i="1"/>
  <c r="G81" i="1"/>
  <c r="G92" i="1"/>
  <c r="G103" i="1"/>
  <c r="G110" i="1"/>
  <c r="G97" i="1"/>
  <c r="E107" i="1"/>
  <c r="G96" i="1"/>
  <c r="G45" i="1"/>
  <c r="G38" i="1"/>
  <c r="G37" i="1"/>
  <c r="G28" i="1"/>
  <c r="G108" i="1"/>
  <c r="G21" i="1"/>
  <c r="G23" i="1"/>
  <c r="G29" i="1"/>
  <c r="G25" i="1"/>
  <c r="G26" i="1"/>
  <c r="G27" i="1"/>
  <c r="E24" i="1"/>
  <c r="E53" i="1"/>
  <c r="G53" i="1" s="1"/>
  <c r="G51" i="1"/>
  <c r="E61" i="1"/>
  <c r="G40" i="1"/>
  <c r="E35" i="1"/>
  <c r="E54" i="1"/>
  <c r="E69" i="1"/>
  <c r="G69" i="1" s="1"/>
  <c r="G68" i="1"/>
  <c r="G67" i="1"/>
  <c r="G66" i="1"/>
  <c r="E65" i="1"/>
  <c r="G78" i="1"/>
  <c r="G79" i="1"/>
  <c r="G77" i="1" l="1"/>
  <c r="G64" i="1" l="1"/>
  <c r="E76" i="1"/>
  <c r="G76" i="1" s="1"/>
  <c r="E98" i="1"/>
  <c r="G98" i="1" s="1"/>
  <c r="G86" i="1"/>
  <c r="G99" i="1"/>
  <c r="G100" i="1"/>
  <c r="G101" i="1"/>
  <c r="G85" i="1"/>
  <c r="G87" i="1"/>
  <c r="G89" i="1"/>
  <c r="G90" i="1"/>
  <c r="G54" i="1"/>
  <c r="G55" i="1"/>
  <c r="G56" i="1"/>
  <c r="G57" i="1"/>
  <c r="G58" i="1"/>
  <c r="G59" i="1"/>
  <c r="G60" i="1"/>
  <c r="G61" i="1"/>
  <c r="G62" i="1"/>
  <c r="G63" i="1"/>
  <c r="G65" i="1"/>
  <c r="G36" i="1"/>
  <c r="G39" i="1"/>
  <c r="G41" i="1"/>
  <c r="G42" i="1"/>
  <c r="G44" i="1"/>
  <c r="G20" i="1"/>
  <c r="G24" i="1"/>
  <c r="G7" i="1"/>
  <c r="G8" i="1"/>
  <c r="G9" i="1"/>
  <c r="G10" i="1"/>
  <c r="G11" i="1"/>
  <c r="G12" i="1"/>
  <c r="G13" i="1"/>
  <c r="G35" i="1"/>
  <c r="G19" i="1"/>
  <c r="G6" i="1"/>
  <c r="G75" i="1"/>
  <c r="G52" i="1"/>
  <c r="F121" i="1" l="1"/>
  <c r="E22" i="1"/>
  <c r="G22" i="1" s="1"/>
  <c r="F116" i="1" s="1"/>
  <c r="E43" i="1"/>
  <c r="G43" i="1" s="1"/>
  <c r="G107" i="1"/>
  <c r="F119" i="1"/>
  <c r="F118" i="1"/>
  <c r="F115" i="1"/>
  <c r="G88" i="1"/>
  <c r="F120" i="1" l="1"/>
  <c r="F117" i="1"/>
  <c r="F122" i="1"/>
  <c r="F124" i="1" l="1"/>
  <c r="F125" i="1" s="1"/>
  <c r="F126" i="1" s="1"/>
</calcChain>
</file>

<file path=xl/sharedStrings.xml><?xml version="1.0" encoding="utf-8"?>
<sst xmlns="http://schemas.openxmlformats.org/spreadsheetml/2006/main" count="276" uniqueCount="148">
  <si>
    <t>Artikli nr</t>
  </si>
  <si>
    <t>Makseartikli nimetus</t>
  </si>
  <si>
    <t>Parameetrid</t>
  </si>
  <si>
    <t>Mõõtühik</t>
  </si>
  <si>
    <t>Maht</t>
  </si>
  <si>
    <t>Ühikhind</t>
  </si>
  <si>
    <t>Maksumus</t>
  </si>
  <si>
    <t>KULUDE LOEND NR 1: ÜLDISED</t>
  </si>
  <si>
    <t xml:space="preserve">Proovivõtt ja katsetamine </t>
  </si>
  <si>
    <t xml:space="preserve">kogusumma  </t>
  </si>
  <si>
    <t xml:space="preserve">Load, kindlustused </t>
  </si>
  <si>
    <t xml:space="preserve">Tööpiirkonna ja teede korrashoid  </t>
  </si>
  <si>
    <t xml:space="preserve">Tööde mõõdistamine ja märkimistööd </t>
  </si>
  <si>
    <t xml:space="preserve">Konsultatsioonid projekteerijaga </t>
  </si>
  <si>
    <t>Tööprojektide ja tööjooniste koostamine</t>
  </si>
  <si>
    <t>Muud tööd</t>
  </si>
  <si>
    <t>kogusumma</t>
  </si>
  <si>
    <t>Summa kantud kokkuvõttesse</t>
  </si>
  <si>
    <t>KULUDE LOEND NR 2: EHITUSOBJEKTI ETTEVALMISTAMINE</t>
  </si>
  <si>
    <t xml:space="preserve">Ettevalmistustööd  </t>
  </si>
  <si>
    <t xml:space="preserve">Raadamine ja juurimine </t>
  </si>
  <si>
    <r>
      <t>m</t>
    </r>
    <r>
      <rPr>
        <vertAlign val="superscript"/>
        <sz val="10"/>
        <color theme="1"/>
        <rFont val="Times New Roman"/>
        <family val="1"/>
        <charset val="186"/>
      </rPr>
      <t>2</t>
    </r>
    <r>
      <rPr>
        <sz val="10"/>
        <color theme="1"/>
        <rFont val="Times New Roman"/>
        <family val="1"/>
        <charset val="186"/>
      </rPr>
      <t xml:space="preserve">  </t>
    </r>
  </si>
  <si>
    <t xml:space="preserve">tk  </t>
  </si>
  <si>
    <t xml:space="preserve">m  </t>
  </si>
  <si>
    <t xml:space="preserve">Äärekivide lammutamine  </t>
  </si>
  <si>
    <r>
      <t>m</t>
    </r>
    <r>
      <rPr>
        <vertAlign val="superscript"/>
        <sz val="10"/>
        <color theme="1"/>
        <rFont val="Times New Roman"/>
        <family val="1"/>
        <charset val="186"/>
      </rPr>
      <t>3</t>
    </r>
    <r>
      <rPr>
        <sz val="10"/>
        <color theme="1"/>
        <rFont val="Times New Roman"/>
        <family val="1"/>
        <charset val="186"/>
      </rPr>
      <t xml:space="preserve">  </t>
    </r>
  </si>
  <si>
    <t>tk</t>
  </si>
  <si>
    <t>KULUDE LOEND NR 3: MULLATÖÖD</t>
  </si>
  <si>
    <t xml:space="preserve">Kasvupinnase eemaldamine  </t>
  </si>
  <si>
    <t xml:space="preserve">Oleva mulde (süvendi) nõlvade planeerimine ja tihendamine  </t>
  </si>
  <si>
    <t xml:space="preserve">Mulde aluspinna planeerimine ja tihendamine  </t>
  </si>
  <si>
    <t>KULUDE LOEND NR 4: KATEND</t>
  </si>
  <si>
    <t xml:space="preserve">Pikivuugi kruntimine vuugiliimiga (ülemine kiht)  </t>
  </si>
  <si>
    <t xml:space="preserve">Vuugi kruntimine xxx (alumine kiht)  </t>
  </si>
  <si>
    <t xml:space="preserve">Betoonäärekivid  </t>
  </si>
  <si>
    <t>KULUDE LOEND NR 5: DRENAAŽ JA TRUUBID</t>
  </si>
  <si>
    <t xml:space="preserve">objekt  </t>
  </si>
  <si>
    <t>KULUDE LOEND NR 7: LIIKLUSKORRALDUS- JA OHUTUSVAHENDID</t>
  </si>
  <si>
    <t xml:space="preserve">Teemärgistus termovaluplastikuga  </t>
  </si>
  <si>
    <t>KULUDE LOEND NR 8: TEHNOVÕRGUD</t>
  </si>
  <si>
    <t xml:space="preserve">Kontrollitoimingud  </t>
  </si>
  <si>
    <t xml:space="preserve">Mahamärkimine ja teostusmõõdistus  </t>
  </si>
  <si>
    <t>KULUDE LOEND NR 9: MAASTIKUKUJUNDUSTÖÖD</t>
  </si>
  <si>
    <t xml:space="preserve">Muru kasvualuse rajamine ja külv  </t>
  </si>
  <si>
    <t>KULUDE LOEND: KOKKUVÕTE</t>
  </si>
  <si>
    <t>KULUDE LOEND Nr 1: ÜLDISED</t>
  </si>
  <si>
    <t>KULUDE LOEND Nr 2: EHITUSOBJEKTI ETTEVALMISTAMINE</t>
  </si>
  <si>
    <t>KULUDE LOEND Nr 3: MULLATÖÖD</t>
  </si>
  <si>
    <t>KULUDE LOEND Nr 4: KATEND</t>
  </si>
  <si>
    <t>KULUDE LOEND Nr 5: TRUUBID JA VEEVIIMARID</t>
  </si>
  <si>
    <t>KULUDE LOEND Nr 7: LIIKLUSKORRALDUSVAHENDID</t>
  </si>
  <si>
    <t>KULUDE LOEND Nr 8: TEHNOVÕRGUD</t>
  </si>
  <si>
    <t>KULUDE LOEND Nr 9: MAASTIKUKUJUNDUSTÖÖD</t>
  </si>
  <si>
    <t>KANTUD KOGU SUMMASSE</t>
  </si>
  <si>
    <t>Liiklusmärk (ilma postita)</t>
  </si>
  <si>
    <t>Liiklusmärgi post koos vundamendiga</t>
  </si>
  <si>
    <t>Ajutine liikluskorraldus (s.h. infotahvlid ja liikluskorraldusprojekt)</t>
  </si>
  <si>
    <t xml:space="preserve">Ajutised tööd (sh. objektikontorid, ajutised teed) </t>
  </si>
  <si>
    <t>I suurusgrupp</t>
  </si>
  <si>
    <t xml:space="preserve">Tihedast asfaltbetoonist AC 8 surf segu  </t>
  </si>
  <si>
    <t xml:space="preserve">Tihedast asfaltbetoonist AC 16 surf segu  </t>
  </si>
  <si>
    <t>h=10cm</t>
  </si>
  <si>
    <t xml:space="preserve">Peenarde kindlustamine (purustatud kruus fr 0/32)  </t>
  </si>
  <si>
    <t>Kruntimine bituumenemulsiooniga (alumine kiht)</t>
  </si>
  <si>
    <t>43002a</t>
  </si>
  <si>
    <t>43002b</t>
  </si>
  <si>
    <t>40501a</t>
  </si>
  <si>
    <t>40501b</t>
  </si>
  <si>
    <t>Killustikalus kõnniteel fr 4/32</t>
  </si>
  <si>
    <t>Killustikalus sõiduteel fr 4/64</t>
  </si>
  <si>
    <t>h=25cm</t>
  </si>
  <si>
    <t>h=5cm</t>
  </si>
  <si>
    <t>Dreenkiht kõnniteel</t>
  </si>
  <si>
    <t>30501a</t>
  </si>
  <si>
    <t>h=30cm</t>
  </si>
  <si>
    <t>43002d</t>
  </si>
  <si>
    <t>70202a</t>
  </si>
  <si>
    <t>70202b</t>
  </si>
  <si>
    <t>43002f</t>
  </si>
  <si>
    <t>h=6cm</t>
  </si>
  <si>
    <t>30x15x100cm</t>
  </si>
  <si>
    <t>h=12cm</t>
  </si>
  <si>
    <t>Künnis tihedast asfaltbetoonist AC 16 surf segu koostasandusfreesimisega</t>
  </si>
  <si>
    <t>Ol.olevate kaablite kaitsmine (paigaldamine torusse)  (vajadusel)</t>
  </si>
  <si>
    <t>Ol.olevate kaablite ümbertõstmine (vajadusel)</t>
  </si>
  <si>
    <t>30103b</t>
  </si>
  <si>
    <t xml:space="preserve">Ehituseks sobiliku pinnase kaevandamine  </t>
  </si>
  <si>
    <t>Ehituseks sobimatu pinnase kaevandamine ja utiliseerimine</t>
  </si>
  <si>
    <t>70107a</t>
  </si>
  <si>
    <t>70107b</t>
  </si>
  <si>
    <t>0 suurusgrupp</t>
  </si>
  <si>
    <t>Teemärgistus värviga (nr 974 ja 975)</t>
  </si>
  <si>
    <t>komplekt</t>
  </si>
  <si>
    <t>m</t>
  </si>
  <si>
    <t xml:space="preserve">Tihedast asfaltbetoonist AC 20 base segu  </t>
  </si>
  <si>
    <t>hkesk=5cm</t>
  </si>
  <si>
    <t>40101a</t>
  </si>
  <si>
    <t>40101b</t>
  </si>
  <si>
    <t>hkesk=12cm</t>
  </si>
  <si>
    <t>44501a</t>
  </si>
  <si>
    <t>44501b</t>
  </si>
  <si>
    <t>Purustatud kruusast fr 0/32 mahasõidud</t>
  </si>
  <si>
    <t>51001a</t>
  </si>
  <si>
    <t>51001b</t>
  </si>
  <si>
    <t>51005b</t>
  </si>
  <si>
    <t>Plastiktruup d300 SN8 (koos liiv-,killustikalusega ja geotekstiiliga)</t>
  </si>
  <si>
    <t>Plastiktruup d500 SN8 (koos liiv-,killustikalusega ja geotekstiiliga)</t>
  </si>
  <si>
    <t>Truubi pikendamine d1000 SN8 (koos liiv-,killustikalusega ja geotekstiiliga)</t>
  </si>
  <si>
    <t>Truubi otste kindlustamine munakiviga</t>
  </si>
  <si>
    <t>51103a</t>
  </si>
  <si>
    <t>51103b</t>
  </si>
  <si>
    <t>Truubi otste kindlustamine kookosmatiga</t>
  </si>
  <si>
    <t xml:space="preserve">Tardkiviäärekivid  </t>
  </si>
  <si>
    <t>Reljeefsed (inva) kivid</t>
  </si>
  <si>
    <t>Täringukivist sillutuskate taastamine</t>
  </si>
  <si>
    <t>Tehiskivist sillutuskate, nunna</t>
  </si>
  <si>
    <t>h=15cm</t>
  </si>
  <si>
    <t>hkesk=30cm</t>
  </si>
  <si>
    <t xml:space="preserve">Muldkeha ehitamine kohalikust pinnasest  </t>
  </si>
  <si>
    <t xml:space="preserve">Muldkeha ehitamine juurdeveetavast pinnasest  </t>
  </si>
  <si>
    <t>40101c</t>
  </si>
  <si>
    <t>hkesk=2cm</t>
  </si>
  <si>
    <t>Olemasoleva katendi freesimine (künnis)</t>
  </si>
  <si>
    <t>Olemasoleva katendi freesimine  (ülekatted)</t>
  </si>
  <si>
    <t>Truubi demonteerimine koos utiliseerimisega</t>
  </si>
  <si>
    <t>d=500</t>
  </si>
  <si>
    <t>d=300</t>
  </si>
  <si>
    <t>d=1000</t>
  </si>
  <si>
    <t xml:space="preserve">Konstruktsioonide ümbertõstmine (Olerexi digitabloo)  </t>
  </si>
  <si>
    <t>20319a</t>
  </si>
  <si>
    <t xml:space="preserve">Konstruktsioonide ümbertõstmine (Olerexi suunaviit)  </t>
  </si>
  <si>
    <t>20319b</t>
  </si>
  <si>
    <t xml:space="preserve">Aia lammutamine (koos vundamendiga)  </t>
  </si>
  <si>
    <t>Puude ümberistutamine  (Mäealuse kinnistul)</t>
  </si>
  <si>
    <t>20319c</t>
  </si>
  <si>
    <t>Vana betoon elektriposti  ja kivi ümbertõstmine/utiliseerimine (Mäe kinnistul)</t>
  </si>
  <si>
    <t>Teemaa-ala puhastamine (sh jäätmete hunnik Madaliku haljasala 1 kunnistul)</t>
  </si>
  <si>
    <t xml:space="preserve">Uute kraavide kaevamine  </t>
  </si>
  <si>
    <t>Kraavide puhastamine ja süvendamine</t>
  </si>
  <si>
    <t>hkesk=15cm</t>
  </si>
  <si>
    <t xml:space="preserve">Erosioonikaitse vahendid (kookosmatt)  </t>
  </si>
  <si>
    <t>käibemaks 22%</t>
  </si>
  <si>
    <t>KOKKU käibemaksuga 22%</t>
  </si>
  <si>
    <t>Puude võra piiramine </t>
  </si>
  <si>
    <t xml:space="preserve">Liiklusmärgi eemaldamine (koos postidega, vundamentidega)  </t>
  </si>
  <si>
    <t>Olemasoleva katendi freesimine </t>
  </si>
  <si>
    <t xml:space="preserve">Õhuliini masti tõmmitsa ümbertõstmine </t>
  </si>
  <si>
    <t xml:space="preserve">Õhuliini masti kaldtoe ümbertõstmine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</si>
</sst>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_-* #,##0\ [$€-425]_-;\-* #,##0\ [$€-425]_-;_-* &quot;-&quot;??\ [$€-425]_-;_-@_-"/>
    <numFmt numFmtId="166" formatCode="#,##0.00\ _k_r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/>
    <xf numFmtId="164" fontId="1" fillId="0" borderId="0" xfId="0" applyNumberFormat="1" applyFont="1"/>
    <xf numFmtId="0" fontId="1" fillId="0" borderId="2" xfId="0" applyFont="1" applyBorder="1"/>
    <xf numFmtId="0" fontId="3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2" fontId="1" fillId="0" borderId="3" xfId="0" applyNumberFormat="1" applyFont="1" applyBorder="1"/>
    <xf numFmtId="164" fontId="1" fillId="0" borderId="3" xfId="0" applyNumberFormat="1" applyFont="1" applyBorder="1"/>
    <xf numFmtId="0" fontId="1" fillId="0" borderId="5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1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/>
    <xf numFmtId="164" fontId="1" fillId="0" borderId="5" xfId="0" applyNumberFormat="1" applyFont="1" applyBorder="1" applyAlignment="1">
      <alignment horizontal="right"/>
    </xf>
    <xf numFmtId="164" fontId="4" fillId="0" borderId="5" xfId="0" applyNumberFormat="1" applyFont="1" applyBorder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164" fontId="1" fillId="0" borderId="5" xfId="0" applyNumberFormat="1" applyFont="1" applyBorder="1"/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wrapText="1"/>
    </xf>
    <xf numFmtId="3" fontId="7" fillId="0" borderId="0" xfId="0" applyNumberFormat="1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3" fontId="7" fillId="0" borderId="0" xfId="0" applyNumberFormat="1" applyFont="1" applyAlignment="1">
      <alignment horizontal="center" wrapText="1"/>
    </xf>
    <xf numFmtId="166" fontId="7" fillId="0" borderId="0" xfId="0" applyNumberFormat="1" applyFont="1" applyAlignment="1">
      <alignment horizontal="right" wrapText="1"/>
    </xf>
    <xf numFmtId="0" fontId="1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/>
    <xf numFmtId="164" fontId="1" fillId="0" borderId="6" xfId="0" applyNumberFormat="1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1" fillId="0" borderId="2" xfId="0" applyNumberFormat="1" applyFont="1" applyBorder="1"/>
    <xf numFmtId="164" fontId="1" fillId="0" borderId="2" xfId="0" applyNumberFormat="1" applyFont="1" applyBorder="1"/>
    <xf numFmtId="0" fontId="1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horizontal="left" wrapText="1"/>
    </xf>
    <xf numFmtId="165" fontId="8" fillId="0" borderId="3" xfId="0" applyNumberFormat="1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2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6"/>
  <sheetViews>
    <sheetView tabSelected="1" zoomScale="130" zoomScaleNormal="130" workbookViewId="0"/>
  </sheetViews>
  <sheetFormatPr defaultColWidth="9.140625" defaultRowHeight="12.75" x14ac:dyDescent="0.2"/>
  <cols>
    <col min="1" max="1" width="7.85546875" style="4" customWidth="1"/>
    <col min="2" max="2" width="47.42578125" style="4" customWidth="1"/>
    <col min="3" max="3" width="13.85546875" style="4" customWidth="1"/>
    <col min="4" max="4" width="10.28515625" style="44" customWidth="1"/>
    <col min="5" max="5" width="8.140625" style="8" customWidth="1"/>
    <col min="6" max="6" width="10" style="9" customWidth="1"/>
    <col min="7" max="7" width="11.85546875" style="9" customWidth="1"/>
    <col min="8" max="16384" width="9.140625" style="4"/>
  </cols>
  <sheetData>
    <row r="1" spans="1:7" ht="15.6" customHeight="1" x14ac:dyDescent="0.2"/>
    <row r="2" spans="1:7" ht="15.6" customHeight="1" thickBot="1" x14ac:dyDescent="0.25">
      <c r="A2" s="1" t="s">
        <v>0</v>
      </c>
      <c r="B2" s="1" t="s">
        <v>1</v>
      </c>
      <c r="C2" s="1" t="s">
        <v>2</v>
      </c>
      <c r="D2" s="45" t="s">
        <v>3</v>
      </c>
      <c r="E2" s="2" t="s">
        <v>4</v>
      </c>
      <c r="F2" s="3" t="s">
        <v>5</v>
      </c>
      <c r="G2" s="3" t="s">
        <v>6</v>
      </c>
    </row>
    <row r="3" spans="1:7" ht="15.6" customHeight="1" thickTop="1" x14ac:dyDescent="0.2">
      <c r="E3" s="5"/>
      <c r="F3" s="6"/>
      <c r="G3" s="6"/>
    </row>
    <row r="4" spans="1:7" ht="15.6" customHeight="1" x14ac:dyDescent="0.25">
      <c r="A4" s="7" t="s">
        <v>7</v>
      </c>
    </row>
    <row r="5" spans="1:7" ht="15.6" customHeight="1" thickBot="1" x14ac:dyDescent="0.25">
      <c r="A5" s="10" t="s">
        <v>0</v>
      </c>
      <c r="B5" s="10" t="s">
        <v>1</v>
      </c>
      <c r="C5" s="1" t="s">
        <v>2</v>
      </c>
      <c r="D5" s="45" t="s">
        <v>3</v>
      </c>
      <c r="E5" s="2" t="s">
        <v>4</v>
      </c>
      <c r="F5" s="3" t="s">
        <v>5</v>
      </c>
      <c r="G5" s="3" t="s">
        <v>6</v>
      </c>
    </row>
    <row r="6" spans="1:7" ht="15.6" customHeight="1" thickTop="1" x14ac:dyDescent="0.2">
      <c r="A6" s="11">
        <v>10201</v>
      </c>
      <c r="B6" s="11" t="s">
        <v>8</v>
      </c>
      <c r="C6" s="12"/>
      <c r="D6" s="29" t="s">
        <v>9</v>
      </c>
      <c r="E6" s="13">
        <v>1</v>
      </c>
      <c r="F6" s="14">
        <v>1000</v>
      </c>
      <c r="G6" s="14">
        <f>+E6*F6</f>
        <v>1000</v>
      </c>
    </row>
    <row r="7" spans="1:7" ht="15.6" customHeight="1" x14ac:dyDescent="0.2">
      <c r="A7" s="11">
        <v>10202</v>
      </c>
      <c r="B7" s="11" t="s">
        <v>10</v>
      </c>
      <c r="C7" s="12"/>
      <c r="D7" s="29" t="s">
        <v>9</v>
      </c>
      <c r="E7" s="13">
        <v>1</v>
      </c>
      <c r="F7" s="14">
        <v>1000</v>
      </c>
      <c r="G7" s="14">
        <f t="shared" ref="G7:G13" si="0">+E7*F7</f>
        <v>1000</v>
      </c>
    </row>
    <row r="8" spans="1:7" ht="15.6" customHeight="1" x14ac:dyDescent="0.2">
      <c r="A8" s="11">
        <v>10204</v>
      </c>
      <c r="B8" s="11" t="s">
        <v>11</v>
      </c>
      <c r="C8" s="12"/>
      <c r="D8" s="29" t="s">
        <v>9</v>
      </c>
      <c r="E8" s="13">
        <v>1</v>
      </c>
      <c r="F8" s="14">
        <v>210</v>
      </c>
      <c r="G8" s="14">
        <f t="shared" si="0"/>
        <v>210</v>
      </c>
    </row>
    <row r="9" spans="1:7" ht="15.6" customHeight="1" x14ac:dyDescent="0.2">
      <c r="A9" s="11">
        <v>10210</v>
      </c>
      <c r="B9" s="11" t="s">
        <v>57</v>
      </c>
      <c r="C9" s="12"/>
      <c r="D9" s="29" t="s">
        <v>9</v>
      </c>
      <c r="E9" s="13">
        <v>1</v>
      </c>
      <c r="F9" s="14">
        <v>175</v>
      </c>
      <c r="G9" s="14">
        <f t="shared" si="0"/>
        <v>175</v>
      </c>
    </row>
    <row r="10" spans="1:7" ht="15.6" customHeight="1" x14ac:dyDescent="0.2">
      <c r="A10" s="11">
        <v>10211</v>
      </c>
      <c r="B10" s="11" t="s">
        <v>12</v>
      </c>
      <c r="C10" s="12"/>
      <c r="D10" s="29" t="s">
        <v>9</v>
      </c>
      <c r="E10" s="13">
        <v>1</v>
      </c>
      <c r="F10" s="14">
        <v>2520</v>
      </c>
      <c r="G10" s="14">
        <f t="shared" si="0"/>
        <v>2520</v>
      </c>
    </row>
    <row r="11" spans="1:7" ht="15.6" customHeight="1" x14ac:dyDescent="0.2">
      <c r="A11" s="11">
        <v>10212</v>
      </c>
      <c r="B11" s="11" t="s">
        <v>13</v>
      </c>
      <c r="C11" s="12"/>
      <c r="D11" s="29" t="s">
        <v>9</v>
      </c>
      <c r="E11" s="13">
        <v>1</v>
      </c>
      <c r="F11" s="14">
        <v>300</v>
      </c>
      <c r="G11" s="14">
        <f t="shared" si="0"/>
        <v>300</v>
      </c>
    </row>
    <row r="12" spans="1:7" ht="15.6" customHeight="1" x14ac:dyDescent="0.2">
      <c r="A12" s="11">
        <v>10214</v>
      </c>
      <c r="B12" s="11" t="s">
        <v>14</v>
      </c>
      <c r="C12" s="12"/>
      <c r="D12" s="29" t="s">
        <v>9</v>
      </c>
      <c r="E12" s="13">
        <v>1</v>
      </c>
      <c r="F12" s="14">
        <v>300</v>
      </c>
      <c r="G12" s="14">
        <f t="shared" si="0"/>
        <v>300</v>
      </c>
    </row>
    <row r="13" spans="1:7" ht="15.6" customHeight="1" x14ac:dyDescent="0.2">
      <c r="A13" s="11">
        <v>10215</v>
      </c>
      <c r="B13" s="11" t="s">
        <v>15</v>
      </c>
      <c r="C13" s="12"/>
      <c r="D13" s="29" t="s">
        <v>9</v>
      </c>
      <c r="E13" s="13">
        <v>1</v>
      </c>
      <c r="F13" s="14">
        <v>100</v>
      </c>
      <c r="G13" s="14">
        <f t="shared" si="0"/>
        <v>100</v>
      </c>
    </row>
    <row r="14" spans="1:7" ht="15.6" customHeight="1" thickBot="1" x14ac:dyDescent="0.25">
      <c r="A14" s="17"/>
      <c r="B14" s="17"/>
      <c r="C14" s="17"/>
      <c r="D14" s="18"/>
      <c r="E14" s="19"/>
      <c r="F14" s="20"/>
      <c r="G14" s="20"/>
    </row>
    <row r="15" spans="1:7" ht="15.6" customHeight="1" thickTop="1" x14ac:dyDescent="0.2">
      <c r="A15" s="15"/>
      <c r="B15" s="15"/>
      <c r="C15" s="15"/>
      <c r="D15" s="21"/>
      <c r="E15" s="22"/>
      <c r="F15" s="23" t="s">
        <v>17</v>
      </c>
      <c r="G15" s="24">
        <f>SUM(G6:G14)</f>
        <v>5605</v>
      </c>
    </row>
    <row r="16" spans="1:7" ht="15.6" customHeight="1" x14ac:dyDescent="0.2">
      <c r="A16" s="25"/>
      <c r="B16" s="25"/>
      <c r="C16" s="25"/>
      <c r="D16" s="26"/>
    </row>
    <row r="17" spans="1:7" ht="15.6" customHeight="1" x14ac:dyDescent="0.25">
      <c r="A17" s="7" t="s">
        <v>18</v>
      </c>
    </row>
    <row r="18" spans="1:7" ht="15.6" customHeight="1" thickBot="1" x14ac:dyDescent="0.25">
      <c r="A18" s="1" t="s">
        <v>0</v>
      </c>
      <c r="B18" s="1" t="s">
        <v>1</v>
      </c>
      <c r="C18" s="1" t="s">
        <v>2</v>
      </c>
      <c r="D18" s="45" t="s">
        <v>3</v>
      </c>
      <c r="E18" s="2" t="s">
        <v>4</v>
      </c>
      <c r="F18" s="3" t="s">
        <v>5</v>
      </c>
      <c r="G18" s="3" t="s">
        <v>6</v>
      </c>
    </row>
    <row r="19" spans="1:7" ht="15.6" customHeight="1" thickTop="1" x14ac:dyDescent="0.2">
      <c r="A19" s="15">
        <v>20101</v>
      </c>
      <c r="B19" s="15" t="s">
        <v>19</v>
      </c>
      <c r="C19" s="15"/>
      <c r="D19" s="21" t="s">
        <v>9</v>
      </c>
      <c r="E19" s="22">
        <v>1</v>
      </c>
      <c r="F19" s="27">
        <v>200</v>
      </c>
      <c r="G19" s="14">
        <f>+E19*F19</f>
        <v>200</v>
      </c>
    </row>
    <row r="20" spans="1:7" ht="15.6" customHeight="1" x14ac:dyDescent="0.2">
      <c r="A20" s="16">
        <v>20201</v>
      </c>
      <c r="B20" s="28" t="s">
        <v>20</v>
      </c>
      <c r="C20" s="28"/>
      <c r="D20" s="29" t="s">
        <v>21</v>
      </c>
      <c r="E20" s="13">
        <v>170</v>
      </c>
      <c r="F20" s="14">
        <v>5</v>
      </c>
      <c r="G20" s="14">
        <f t="shared" ref="G20:G29" si="1">+E20*F20</f>
        <v>850</v>
      </c>
    </row>
    <row r="21" spans="1:7" ht="15.6" customHeight="1" x14ac:dyDescent="0.2">
      <c r="A21" s="16">
        <v>20209</v>
      </c>
      <c r="B21" s="28" t="s">
        <v>143</v>
      </c>
      <c r="C21" s="28"/>
      <c r="D21" s="29" t="s">
        <v>22</v>
      </c>
      <c r="E21" s="13">
        <v>7</v>
      </c>
      <c r="F21" s="14">
        <v>50</v>
      </c>
      <c r="G21" s="14">
        <f t="shared" si="1"/>
        <v>350</v>
      </c>
    </row>
    <row r="22" spans="1:7" ht="25.5" x14ac:dyDescent="0.2">
      <c r="A22" s="16">
        <v>20212</v>
      </c>
      <c r="B22" s="28" t="s">
        <v>136</v>
      </c>
      <c r="C22" s="28"/>
      <c r="D22" s="29" t="s">
        <v>21</v>
      </c>
      <c r="E22" s="13">
        <f>+E107+E63+E64+E61+E59</f>
        <v>8531</v>
      </c>
      <c r="F22" s="14">
        <v>0.25</v>
      </c>
      <c r="G22" s="14">
        <f t="shared" si="1"/>
        <v>2132.75</v>
      </c>
    </row>
    <row r="23" spans="1:7" ht="27" customHeight="1" x14ac:dyDescent="0.2">
      <c r="A23" s="16">
        <v>20301</v>
      </c>
      <c r="B23" s="28" t="s">
        <v>144</v>
      </c>
      <c r="C23" s="28"/>
      <c r="D23" s="29" t="s">
        <v>22</v>
      </c>
      <c r="E23" s="13">
        <v>1</v>
      </c>
      <c r="F23" s="14">
        <v>15</v>
      </c>
      <c r="G23" s="14">
        <f t="shared" si="1"/>
        <v>15</v>
      </c>
    </row>
    <row r="24" spans="1:7" ht="15.6" customHeight="1" x14ac:dyDescent="0.2">
      <c r="A24" s="16">
        <v>20313</v>
      </c>
      <c r="B24" s="28" t="s">
        <v>24</v>
      </c>
      <c r="C24" s="28"/>
      <c r="D24" s="29" t="s">
        <v>23</v>
      </c>
      <c r="E24" s="13">
        <f>19+91+31</f>
        <v>141</v>
      </c>
      <c r="F24" s="14">
        <v>2.5</v>
      </c>
      <c r="G24" s="14">
        <f t="shared" si="1"/>
        <v>352.5</v>
      </c>
    </row>
    <row r="25" spans="1:7" ht="15.6" customHeight="1" x14ac:dyDescent="0.2">
      <c r="A25" s="16">
        <v>20306</v>
      </c>
      <c r="B25" s="28" t="s">
        <v>124</v>
      </c>
      <c r="C25" s="28" t="s">
        <v>125</v>
      </c>
      <c r="D25" s="29" t="s">
        <v>23</v>
      </c>
      <c r="E25" s="47">
        <v>13.4</v>
      </c>
      <c r="F25" s="48">
        <v>50</v>
      </c>
      <c r="G25" s="14">
        <f t="shared" si="1"/>
        <v>670</v>
      </c>
    </row>
    <row r="26" spans="1:7" ht="15.6" customHeight="1" x14ac:dyDescent="0.2">
      <c r="A26" s="16" t="s">
        <v>129</v>
      </c>
      <c r="B26" s="28" t="s">
        <v>128</v>
      </c>
      <c r="C26" s="28"/>
      <c r="D26" s="29" t="s">
        <v>92</v>
      </c>
      <c r="E26" s="47">
        <v>1</v>
      </c>
      <c r="F26" s="48">
        <v>1000</v>
      </c>
      <c r="G26" s="14">
        <f t="shared" si="1"/>
        <v>1000</v>
      </c>
    </row>
    <row r="27" spans="1:7" ht="15.6" customHeight="1" x14ac:dyDescent="0.2">
      <c r="A27" s="16" t="s">
        <v>131</v>
      </c>
      <c r="B27" s="28" t="s">
        <v>130</v>
      </c>
      <c r="C27" s="28"/>
      <c r="D27" s="29" t="s">
        <v>92</v>
      </c>
      <c r="E27" s="47">
        <v>1</v>
      </c>
      <c r="F27" s="48">
        <v>200</v>
      </c>
      <c r="G27" s="14">
        <f t="shared" si="1"/>
        <v>200</v>
      </c>
    </row>
    <row r="28" spans="1:7" ht="25.5" x14ac:dyDescent="0.2">
      <c r="A28" s="16" t="s">
        <v>134</v>
      </c>
      <c r="B28" s="28" t="s">
        <v>135</v>
      </c>
      <c r="C28" s="28"/>
      <c r="D28" s="29" t="s">
        <v>92</v>
      </c>
      <c r="E28" s="47">
        <v>1</v>
      </c>
      <c r="F28" s="48">
        <v>200</v>
      </c>
      <c r="G28" s="48">
        <f t="shared" si="1"/>
        <v>200</v>
      </c>
    </row>
    <row r="29" spans="1:7" ht="15.6" customHeight="1" x14ac:dyDescent="0.2">
      <c r="A29" s="16">
        <v>20321</v>
      </c>
      <c r="B29" s="28" t="s">
        <v>132</v>
      </c>
      <c r="C29" s="28"/>
      <c r="D29" s="29" t="s">
        <v>23</v>
      </c>
      <c r="E29" s="47">
        <v>3</v>
      </c>
      <c r="F29" s="48">
        <v>20</v>
      </c>
      <c r="G29" s="48">
        <f t="shared" si="1"/>
        <v>60</v>
      </c>
    </row>
    <row r="30" spans="1:7" ht="15.6" customHeight="1" thickBot="1" x14ac:dyDescent="0.25">
      <c r="A30" s="17"/>
      <c r="B30" s="17"/>
      <c r="C30" s="17"/>
      <c r="D30" s="18"/>
      <c r="E30" s="19"/>
      <c r="F30" s="20"/>
      <c r="G30" s="20"/>
    </row>
    <row r="31" spans="1:7" ht="15.6" customHeight="1" thickTop="1" x14ac:dyDescent="0.2">
      <c r="A31" s="15"/>
      <c r="B31" s="15"/>
      <c r="C31" s="15"/>
      <c r="D31" s="21"/>
      <c r="E31" s="22"/>
      <c r="F31" s="23" t="s">
        <v>17</v>
      </c>
      <c r="G31" s="24">
        <f>SUM(G19:G30)</f>
        <v>6030.25</v>
      </c>
    </row>
    <row r="32" spans="1:7" ht="15.6" customHeight="1" x14ac:dyDescent="0.2">
      <c r="A32" s="25"/>
      <c r="B32" s="25"/>
      <c r="C32" s="25"/>
      <c r="D32" s="26"/>
    </row>
    <row r="33" spans="1:7" ht="15.6" customHeight="1" x14ac:dyDescent="0.25">
      <c r="A33" s="7" t="s">
        <v>27</v>
      </c>
    </row>
    <row r="34" spans="1:7" ht="15.6" customHeight="1" thickBot="1" x14ac:dyDescent="0.25">
      <c r="A34" s="1" t="s">
        <v>0</v>
      </c>
      <c r="B34" s="1" t="s">
        <v>1</v>
      </c>
      <c r="C34" s="1" t="s">
        <v>2</v>
      </c>
      <c r="D34" s="45" t="s">
        <v>3</v>
      </c>
      <c r="E34" s="2" t="s">
        <v>4</v>
      </c>
      <c r="F34" s="3" t="s">
        <v>5</v>
      </c>
      <c r="G34" s="3" t="s">
        <v>6</v>
      </c>
    </row>
    <row r="35" spans="1:7" ht="15.6" customHeight="1" thickTop="1" x14ac:dyDescent="0.2">
      <c r="A35" s="16">
        <v>30101</v>
      </c>
      <c r="B35" s="16" t="s">
        <v>28</v>
      </c>
      <c r="C35" s="16" t="s">
        <v>117</v>
      </c>
      <c r="D35" s="29" t="s">
        <v>25</v>
      </c>
      <c r="E35" s="13">
        <f>1710+41</f>
        <v>1751</v>
      </c>
      <c r="F35" s="14">
        <v>3.5</v>
      </c>
      <c r="G35" s="14">
        <f>+E35*F35</f>
        <v>6128.5</v>
      </c>
    </row>
    <row r="36" spans="1:7" ht="15.6" customHeight="1" x14ac:dyDescent="0.2">
      <c r="A36" s="16">
        <v>30103</v>
      </c>
      <c r="B36" s="28" t="s">
        <v>87</v>
      </c>
      <c r="C36" s="28"/>
      <c r="D36" s="29" t="s">
        <v>25</v>
      </c>
      <c r="E36" s="13">
        <v>1145</v>
      </c>
      <c r="F36" s="14">
        <v>3</v>
      </c>
      <c r="G36" s="14">
        <f t="shared" ref="G36:G45" si="2">+E36*F36</f>
        <v>3435</v>
      </c>
    </row>
    <row r="37" spans="1:7" ht="15.6" customHeight="1" x14ac:dyDescent="0.2">
      <c r="A37" s="16">
        <v>30107</v>
      </c>
      <c r="B37" s="28" t="s">
        <v>137</v>
      </c>
      <c r="C37" s="28"/>
      <c r="D37" s="29" t="s">
        <v>25</v>
      </c>
      <c r="E37" s="13">
        <v>430</v>
      </c>
      <c r="F37" s="14">
        <v>3</v>
      </c>
      <c r="G37" s="14">
        <f t="shared" si="2"/>
        <v>1290</v>
      </c>
    </row>
    <row r="38" spans="1:7" ht="15.6" customHeight="1" x14ac:dyDescent="0.2">
      <c r="A38" s="16">
        <v>30201</v>
      </c>
      <c r="B38" s="16" t="s">
        <v>138</v>
      </c>
      <c r="C38" s="16" t="s">
        <v>139</v>
      </c>
      <c r="D38" s="29" t="s">
        <v>23</v>
      </c>
      <c r="E38" s="13">
        <v>8.5</v>
      </c>
      <c r="F38" s="14">
        <v>3</v>
      </c>
      <c r="G38" s="14">
        <f t="shared" si="2"/>
        <v>25.5</v>
      </c>
    </row>
    <row r="39" spans="1:7" ht="15.6" customHeight="1" x14ac:dyDescent="0.2">
      <c r="A39" s="16" t="s">
        <v>85</v>
      </c>
      <c r="B39" s="28" t="s">
        <v>86</v>
      </c>
      <c r="C39" s="28"/>
      <c r="D39" s="29" t="s">
        <v>25</v>
      </c>
      <c r="E39" s="13">
        <v>441</v>
      </c>
      <c r="F39" s="14">
        <v>4.5</v>
      </c>
      <c r="G39" s="14">
        <f t="shared" si="2"/>
        <v>1984.5</v>
      </c>
    </row>
    <row r="40" spans="1:7" ht="15.6" customHeight="1" x14ac:dyDescent="0.2">
      <c r="A40" s="16">
        <v>30401</v>
      </c>
      <c r="B40" s="28" t="s">
        <v>118</v>
      </c>
      <c r="C40" s="28"/>
      <c r="D40" s="29" t="s">
        <v>25</v>
      </c>
      <c r="E40" s="13">
        <v>441</v>
      </c>
      <c r="F40" s="14">
        <v>4.5</v>
      </c>
      <c r="G40" s="14">
        <f t="shared" si="2"/>
        <v>1984.5</v>
      </c>
    </row>
    <row r="41" spans="1:7" ht="15.6" customHeight="1" x14ac:dyDescent="0.2">
      <c r="A41" s="16">
        <v>30402</v>
      </c>
      <c r="B41" s="28" t="s">
        <v>119</v>
      </c>
      <c r="C41" s="28"/>
      <c r="D41" s="29" t="s">
        <v>25</v>
      </c>
      <c r="E41" s="13">
        <v>1145</v>
      </c>
      <c r="F41" s="14">
        <v>7</v>
      </c>
      <c r="G41" s="14">
        <f t="shared" si="2"/>
        <v>8015</v>
      </c>
    </row>
    <row r="42" spans="1:7" ht="15.6" customHeight="1" x14ac:dyDescent="0.2">
      <c r="A42" s="16" t="s">
        <v>73</v>
      </c>
      <c r="B42" s="16" t="s">
        <v>72</v>
      </c>
      <c r="C42" s="16" t="s">
        <v>70</v>
      </c>
      <c r="D42" s="29" t="s">
        <v>21</v>
      </c>
      <c r="E42" s="13">
        <v>6181</v>
      </c>
      <c r="F42" s="14">
        <v>3.5</v>
      </c>
      <c r="G42" s="14">
        <f t="shared" si="2"/>
        <v>21633.5</v>
      </c>
    </row>
    <row r="43" spans="1:7" ht="15.6" customHeight="1" x14ac:dyDescent="0.2">
      <c r="A43" s="16">
        <v>30601</v>
      </c>
      <c r="B43" s="28" t="s">
        <v>29</v>
      </c>
      <c r="C43" s="28"/>
      <c r="D43" s="29" t="s">
        <v>21</v>
      </c>
      <c r="E43" s="13">
        <f>+E107</f>
        <v>4296</v>
      </c>
      <c r="F43" s="14">
        <v>0.8</v>
      </c>
      <c r="G43" s="14">
        <f t="shared" si="2"/>
        <v>3436.8</v>
      </c>
    </row>
    <row r="44" spans="1:7" ht="15.6" customHeight="1" x14ac:dyDescent="0.2">
      <c r="A44" s="16">
        <v>30604</v>
      </c>
      <c r="B44" s="28" t="s">
        <v>30</v>
      </c>
      <c r="C44" s="28"/>
      <c r="D44" s="29" t="s">
        <v>21</v>
      </c>
      <c r="E44" s="13">
        <v>6910</v>
      </c>
      <c r="F44" s="14">
        <v>0.8</v>
      </c>
      <c r="G44" s="14">
        <f t="shared" si="2"/>
        <v>5528</v>
      </c>
    </row>
    <row r="45" spans="1:7" ht="15.6" customHeight="1" x14ac:dyDescent="0.2">
      <c r="A45" s="16">
        <v>30612</v>
      </c>
      <c r="B45" s="16" t="s">
        <v>140</v>
      </c>
      <c r="C45" s="16"/>
      <c r="D45" s="29" t="s">
        <v>21</v>
      </c>
      <c r="E45" s="47">
        <v>340</v>
      </c>
      <c r="F45" s="48">
        <v>4</v>
      </c>
      <c r="G45" s="14">
        <f t="shared" si="2"/>
        <v>1360</v>
      </c>
    </row>
    <row r="46" spans="1:7" ht="15.6" customHeight="1" thickBot="1" x14ac:dyDescent="0.25">
      <c r="A46" s="17"/>
      <c r="B46" s="17"/>
      <c r="C46" s="17"/>
      <c r="D46" s="18"/>
      <c r="E46" s="19"/>
      <c r="F46" s="20"/>
      <c r="G46" s="20"/>
    </row>
    <row r="47" spans="1:7" ht="15.6" customHeight="1" thickTop="1" x14ac:dyDescent="0.2">
      <c r="A47" s="15"/>
      <c r="B47" s="15"/>
      <c r="C47" s="15"/>
      <c r="D47" s="21"/>
      <c r="E47" s="22"/>
      <c r="F47" s="23" t="s">
        <v>17</v>
      </c>
      <c r="G47" s="24">
        <f>SUM(G35:G46)</f>
        <v>54821.3</v>
      </c>
    </row>
    <row r="48" spans="1:7" ht="15.6" customHeight="1" x14ac:dyDescent="0.2">
      <c r="A48" s="25"/>
      <c r="B48" s="25"/>
      <c r="C48" s="25"/>
      <c r="D48" s="26"/>
      <c r="F48" s="30"/>
      <c r="G48" s="31"/>
    </row>
    <row r="49" spans="1:7" ht="15.6" customHeight="1" x14ac:dyDescent="0.25">
      <c r="A49" s="7" t="s">
        <v>31</v>
      </c>
      <c r="B49" s="25"/>
      <c r="C49" s="25"/>
      <c r="D49" s="26"/>
    </row>
    <row r="50" spans="1:7" ht="15.6" customHeight="1" thickBot="1" x14ac:dyDescent="0.25">
      <c r="A50" s="1" t="s">
        <v>0</v>
      </c>
      <c r="B50" s="1" t="s">
        <v>1</v>
      </c>
      <c r="C50" s="1" t="s">
        <v>2</v>
      </c>
      <c r="D50" s="45" t="s">
        <v>3</v>
      </c>
      <c r="E50" s="2" t="s">
        <v>4</v>
      </c>
      <c r="F50" s="3" t="s">
        <v>5</v>
      </c>
      <c r="G50" s="3" t="s">
        <v>6</v>
      </c>
    </row>
    <row r="51" spans="1:7" ht="15.6" customHeight="1" thickTop="1" x14ac:dyDescent="0.2">
      <c r="A51" s="16" t="s">
        <v>96</v>
      </c>
      <c r="B51" s="28" t="s">
        <v>122</v>
      </c>
      <c r="C51" s="28" t="s">
        <v>121</v>
      </c>
      <c r="D51" s="29" t="s">
        <v>21</v>
      </c>
      <c r="E51" s="61">
        <v>40</v>
      </c>
      <c r="F51" s="53">
        <v>4.5</v>
      </c>
      <c r="G51" s="14">
        <f>+E51*F51</f>
        <v>180</v>
      </c>
    </row>
    <row r="52" spans="1:7" ht="15.6" customHeight="1" x14ac:dyDescent="0.2">
      <c r="A52" s="16" t="s">
        <v>97</v>
      </c>
      <c r="B52" s="28" t="s">
        <v>123</v>
      </c>
      <c r="C52" s="28" t="s">
        <v>95</v>
      </c>
      <c r="D52" s="29" t="s">
        <v>21</v>
      </c>
      <c r="E52" s="13">
        <v>198</v>
      </c>
      <c r="F52" s="14">
        <v>4.5</v>
      </c>
      <c r="G52" s="14">
        <f>+E52*F52</f>
        <v>891</v>
      </c>
    </row>
    <row r="53" spans="1:7" ht="15.6" customHeight="1" x14ac:dyDescent="0.2">
      <c r="A53" s="16" t="s">
        <v>120</v>
      </c>
      <c r="B53" s="28" t="s">
        <v>145</v>
      </c>
      <c r="C53" s="28" t="s">
        <v>98</v>
      </c>
      <c r="D53" s="29" t="s">
        <v>21</v>
      </c>
      <c r="E53" s="13">
        <f>78+7+221</f>
        <v>306</v>
      </c>
      <c r="F53" s="14">
        <v>5.5</v>
      </c>
      <c r="G53" s="14">
        <f>+E53*F53</f>
        <v>1683</v>
      </c>
    </row>
    <row r="54" spans="1:7" ht="15.6" customHeight="1" x14ac:dyDescent="0.2">
      <c r="A54" s="16" t="s">
        <v>66</v>
      </c>
      <c r="B54" s="16" t="s">
        <v>68</v>
      </c>
      <c r="C54" s="16" t="s">
        <v>70</v>
      </c>
      <c r="D54" s="29" t="s">
        <v>21</v>
      </c>
      <c r="E54" s="13">
        <f>+E59*1.25</f>
        <v>4045</v>
      </c>
      <c r="F54" s="14">
        <v>7</v>
      </c>
      <c r="G54" s="14">
        <f t="shared" ref="G54:G69" si="3">+E54*F54</f>
        <v>28315</v>
      </c>
    </row>
    <row r="55" spans="1:7" ht="15.6" customHeight="1" x14ac:dyDescent="0.2">
      <c r="A55" s="16" t="s">
        <v>67</v>
      </c>
      <c r="B55" s="16" t="s">
        <v>69</v>
      </c>
      <c r="C55" s="16" t="s">
        <v>74</v>
      </c>
      <c r="D55" s="29" t="s">
        <v>21</v>
      </c>
      <c r="E55" s="13">
        <v>680</v>
      </c>
      <c r="F55" s="14">
        <v>10</v>
      </c>
      <c r="G55" s="14">
        <f t="shared" si="3"/>
        <v>6800</v>
      </c>
    </row>
    <row r="56" spans="1:7" ht="15.6" customHeight="1" x14ac:dyDescent="0.2">
      <c r="A56" s="16">
        <v>42001</v>
      </c>
      <c r="B56" s="16" t="s">
        <v>63</v>
      </c>
      <c r="C56" s="16"/>
      <c r="D56" s="29" t="s">
        <v>16</v>
      </c>
      <c r="E56" s="13">
        <v>1</v>
      </c>
      <c r="F56" s="14">
        <v>1000</v>
      </c>
      <c r="G56" s="14">
        <f t="shared" si="3"/>
        <v>1000</v>
      </c>
    </row>
    <row r="57" spans="1:7" ht="15.6" customHeight="1" x14ac:dyDescent="0.2">
      <c r="A57" s="16">
        <v>42002</v>
      </c>
      <c r="B57" s="16" t="s">
        <v>32</v>
      </c>
      <c r="C57" s="16"/>
      <c r="D57" s="29" t="s">
        <v>16</v>
      </c>
      <c r="E57" s="13">
        <v>1</v>
      </c>
      <c r="F57" s="14">
        <v>1500</v>
      </c>
      <c r="G57" s="14">
        <f t="shared" si="3"/>
        <v>1500</v>
      </c>
    </row>
    <row r="58" spans="1:7" ht="15.6" customHeight="1" x14ac:dyDescent="0.2">
      <c r="A58" s="16">
        <v>42003</v>
      </c>
      <c r="B58" s="16" t="s">
        <v>33</v>
      </c>
      <c r="C58" s="16"/>
      <c r="D58" s="29" t="s">
        <v>16</v>
      </c>
      <c r="E58" s="13">
        <v>1</v>
      </c>
      <c r="F58" s="14">
        <v>1000</v>
      </c>
      <c r="G58" s="14">
        <f t="shared" si="3"/>
        <v>1000</v>
      </c>
    </row>
    <row r="59" spans="1:7" ht="15.6" customHeight="1" x14ac:dyDescent="0.2">
      <c r="A59" s="16" t="s">
        <v>64</v>
      </c>
      <c r="B59" s="16" t="s">
        <v>59</v>
      </c>
      <c r="C59" s="16" t="s">
        <v>71</v>
      </c>
      <c r="D59" s="29" t="s">
        <v>21</v>
      </c>
      <c r="E59" s="13">
        <v>3236</v>
      </c>
      <c r="F59" s="14">
        <v>16.5</v>
      </c>
      <c r="G59" s="14">
        <f t="shared" si="3"/>
        <v>53394</v>
      </c>
    </row>
    <row r="60" spans="1:7" ht="15.6" customHeight="1" x14ac:dyDescent="0.2">
      <c r="A60" s="16" t="s">
        <v>65</v>
      </c>
      <c r="B60" s="16" t="s">
        <v>94</v>
      </c>
      <c r="C60" s="16" t="s">
        <v>71</v>
      </c>
      <c r="D60" s="29" t="s">
        <v>21</v>
      </c>
      <c r="E60" s="13">
        <v>281</v>
      </c>
      <c r="F60" s="14">
        <v>11</v>
      </c>
      <c r="G60" s="14">
        <f t="shared" si="3"/>
        <v>3091</v>
      </c>
    </row>
    <row r="61" spans="1:7" ht="15.6" customHeight="1" x14ac:dyDescent="0.2">
      <c r="A61" s="16" t="s">
        <v>75</v>
      </c>
      <c r="B61" s="16" t="s">
        <v>60</v>
      </c>
      <c r="C61" s="16" t="s">
        <v>71</v>
      </c>
      <c r="D61" s="29" t="s">
        <v>21</v>
      </c>
      <c r="E61" s="13">
        <f>66+67+70+540+30</f>
        <v>773</v>
      </c>
      <c r="F61" s="14">
        <v>17.5</v>
      </c>
      <c r="G61" s="14">
        <f t="shared" si="3"/>
        <v>13527.5</v>
      </c>
    </row>
    <row r="62" spans="1:7" ht="25.5" x14ac:dyDescent="0.2">
      <c r="A62" s="16" t="s">
        <v>78</v>
      </c>
      <c r="B62" s="16" t="s">
        <v>82</v>
      </c>
      <c r="C62" s="16" t="s">
        <v>81</v>
      </c>
      <c r="D62" s="29" t="s">
        <v>26</v>
      </c>
      <c r="E62" s="13">
        <v>1</v>
      </c>
      <c r="F62" s="14">
        <v>1500</v>
      </c>
      <c r="G62" s="14">
        <f t="shared" si="3"/>
        <v>1500</v>
      </c>
    </row>
    <row r="63" spans="1:7" ht="15.6" customHeight="1" x14ac:dyDescent="0.2">
      <c r="A63" s="16" t="s">
        <v>99</v>
      </c>
      <c r="B63" s="16" t="s">
        <v>62</v>
      </c>
      <c r="C63" s="16" t="s">
        <v>61</v>
      </c>
      <c r="D63" s="29" t="s">
        <v>21</v>
      </c>
      <c r="E63" s="13">
        <v>155</v>
      </c>
      <c r="F63" s="14">
        <v>6</v>
      </c>
      <c r="G63" s="14">
        <f t="shared" si="3"/>
        <v>930</v>
      </c>
    </row>
    <row r="64" spans="1:7" ht="15.6" customHeight="1" x14ac:dyDescent="0.2">
      <c r="A64" s="16" t="s">
        <v>100</v>
      </c>
      <c r="B64" s="16" t="s">
        <v>101</v>
      </c>
      <c r="C64" s="16" t="s">
        <v>116</v>
      </c>
      <c r="D64" s="29" t="s">
        <v>21</v>
      </c>
      <c r="E64" s="13">
        <v>71</v>
      </c>
      <c r="F64" s="14">
        <v>8</v>
      </c>
      <c r="G64" s="14">
        <f t="shared" si="3"/>
        <v>568</v>
      </c>
    </row>
    <row r="65" spans="1:7" ht="15.6" customHeight="1" x14ac:dyDescent="0.2">
      <c r="A65" s="16">
        <v>45001</v>
      </c>
      <c r="B65" s="16" t="s">
        <v>34</v>
      </c>
      <c r="C65" s="16" t="s">
        <v>80</v>
      </c>
      <c r="D65" s="29" t="s">
        <v>23</v>
      </c>
      <c r="E65" s="13">
        <f>21+3.4+92+28+8.4+44</f>
        <v>196.8</v>
      </c>
      <c r="F65" s="29">
        <v>26</v>
      </c>
      <c r="G65" s="14">
        <f t="shared" si="3"/>
        <v>5116.8</v>
      </c>
    </row>
    <row r="66" spans="1:7" ht="15.6" customHeight="1" x14ac:dyDescent="0.2">
      <c r="A66" s="16">
        <v>45003</v>
      </c>
      <c r="B66" s="16" t="s">
        <v>112</v>
      </c>
      <c r="C66" s="16" t="s">
        <v>80</v>
      </c>
      <c r="D66" s="51" t="s">
        <v>93</v>
      </c>
      <c r="E66" s="47">
        <v>16</v>
      </c>
      <c r="F66" s="51">
        <v>45</v>
      </c>
      <c r="G66" s="14">
        <f t="shared" si="3"/>
        <v>720</v>
      </c>
    </row>
    <row r="67" spans="1:7" ht="15.6" customHeight="1" x14ac:dyDescent="0.2">
      <c r="A67" s="16">
        <v>45004</v>
      </c>
      <c r="B67" s="16" t="s">
        <v>115</v>
      </c>
      <c r="C67" s="16" t="s">
        <v>79</v>
      </c>
      <c r="D67" s="29" t="s">
        <v>21</v>
      </c>
      <c r="E67" s="47">
        <v>55</v>
      </c>
      <c r="F67" s="51">
        <v>26</v>
      </c>
      <c r="G67" s="48">
        <f t="shared" si="3"/>
        <v>1430</v>
      </c>
    </row>
    <row r="68" spans="1:7" ht="15.6" customHeight="1" x14ac:dyDescent="0.2">
      <c r="A68" s="49">
        <v>45007</v>
      </c>
      <c r="B68" s="49" t="s">
        <v>114</v>
      </c>
      <c r="C68" s="49"/>
      <c r="D68" s="29" t="s">
        <v>21</v>
      </c>
      <c r="E68" s="47">
        <v>1.3</v>
      </c>
      <c r="F68" s="51">
        <v>30</v>
      </c>
      <c r="G68" s="48">
        <f t="shared" si="3"/>
        <v>39</v>
      </c>
    </row>
    <row r="69" spans="1:7" ht="15.6" customHeight="1" x14ac:dyDescent="0.2">
      <c r="A69" s="49">
        <v>45008</v>
      </c>
      <c r="B69" s="49" t="s">
        <v>113</v>
      </c>
      <c r="C69" s="49" t="s">
        <v>79</v>
      </c>
      <c r="D69" s="29" t="s">
        <v>21</v>
      </c>
      <c r="E69" s="47">
        <f>17*4.8</f>
        <v>81.599999999999994</v>
      </c>
      <c r="F69" s="51">
        <v>26</v>
      </c>
      <c r="G69" s="48">
        <f t="shared" si="3"/>
        <v>2121.6</v>
      </c>
    </row>
    <row r="70" spans="1:7" ht="15.6" customHeight="1" thickBot="1" x14ac:dyDescent="0.25">
      <c r="A70" s="17"/>
      <c r="B70" s="32"/>
      <c r="C70" s="32"/>
      <c r="D70" s="18"/>
      <c r="E70" s="19"/>
      <c r="F70" s="20"/>
      <c r="G70" s="20"/>
    </row>
    <row r="71" spans="1:7" ht="15.6" customHeight="1" thickTop="1" x14ac:dyDescent="0.2">
      <c r="A71" s="15"/>
      <c r="B71" s="15"/>
      <c r="C71" s="15"/>
      <c r="D71" s="21"/>
      <c r="E71" s="22"/>
      <c r="F71" s="23" t="s">
        <v>17</v>
      </c>
      <c r="G71" s="24">
        <f>SUM(G51:G70)</f>
        <v>123806.90000000001</v>
      </c>
    </row>
    <row r="72" spans="1:7" ht="15.6" customHeight="1" x14ac:dyDescent="0.2">
      <c r="A72" s="25"/>
      <c r="B72" s="33"/>
      <c r="C72" s="33"/>
      <c r="D72" s="26"/>
    </row>
    <row r="73" spans="1:7" ht="15.6" customHeight="1" x14ac:dyDescent="0.25">
      <c r="A73" s="7" t="s">
        <v>35</v>
      </c>
      <c r="B73" s="33"/>
      <c r="C73" s="33"/>
      <c r="D73" s="26"/>
    </row>
    <row r="74" spans="1:7" ht="15.6" customHeight="1" thickBot="1" x14ac:dyDescent="0.25">
      <c r="A74" s="1" t="s">
        <v>0</v>
      </c>
      <c r="B74" s="1" t="s">
        <v>1</v>
      </c>
      <c r="C74" s="1" t="s">
        <v>2</v>
      </c>
      <c r="D74" s="45" t="s">
        <v>3</v>
      </c>
      <c r="E74" s="2" t="s">
        <v>4</v>
      </c>
      <c r="F74" s="3" t="s">
        <v>5</v>
      </c>
      <c r="G74" s="3" t="s">
        <v>6</v>
      </c>
    </row>
    <row r="75" spans="1:7" ht="26.25" thickTop="1" x14ac:dyDescent="0.2">
      <c r="A75" s="16" t="s">
        <v>102</v>
      </c>
      <c r="B75" s="28" t="s">
        <v>105</v>
      </c>
      <c r="C75" s="28" t="s">
        <v>126</v>
      </c>
      <c r="D75" s="29" t="s">
        <v>93</v>
      </c>
      <c r="E75" s="13">
        <v>7.6</v>
      </c>
      <c r="F75" s="14">
        <v>50</v>
      </c>
      <c r="G75" s="14">
        <f>+E75*F75</f>
        <v>380</v>
      </c>
    </row>
    <row r="76" spans="1:7" ht="25.5" x14ac:dyDescent="0.2">
      <c r="A76" s="16" t="s">
        <v>103</v>
      </c>
      <c r="B76" s="28" t="s">
        <v>106</v>
      </c>
      <c r="C76" s="28" t="s">
        <v>125</v>
      </c>
      <c r="D76" s="29" t="s">
        <v>93</v>
      </c>
      <c r="E76" s="13">
        <f>7.6+14.3+15.3</f>
        <v>37.200000000000003</v>
      </c>
      <c r="F76" s="14">
        <v>65</v>
      </c>
      <c r="G76" s="14">
        <f>+E76*F76</f>
        <v>2418</v>
      </c>
    </row>
    <row r="77" spans="1:7" ht="25.5" x14ac:dyDescent="0.2">
      <c r="A77" s="16" t="s">
        <v>104</v>
      </c>
      <c r="B77" s="28" t="s">
        <v>107</v>
      </c>
      <c r="C77" s="28" t="s">
        <v>127</v>
      </c>
      <c r="D77" s="29" t="s">
        <v>93</v>
      </c>
      <c r="E77" s="47">
        <v>8.5</v>
      </c>
      <c r="F77" s="48">
        <v>250</v>
      </c>
      <c r="G77" s="14">
        <f>+E77*F77</f>
        <v>2125</v>
      </c>
    </row>
    <row r="78" spans="1:7" x14ac:dyDescent="0.2">
      <c r="A78" s="49" t="s">
        <v>109</v>
      </c>
      <c r="B78" s="50" t="s">
        <v>108</v>
      </c>
      <c r="C78" s="50"/>
      <c r="D78" s="51" t="s">
        <v>26</v>
      </c>
      <c r="E78" s="47">
        <v>7</v>
      </c>
      <c r="F78" s="48">
        <v>500</v>
      </c>
      <c r="G78" s="14">
        <f t="shared" ref="G78:G79" si="4">+E78*F78</f>
        <v>3500</v>
      </c>
    </row>
    <row r="79" spans="1:7" x14ac:dyDescent="0.2">
      <c r="A79" s="49" t="s">
        <v>110</v>
      </c>
      <c r="B79" s="50" t="s">
        <v>111</v>
      </c>
      <c r="C79" s="50"/>
      <c r="D79" s="51" t="s">
        <v>26</v>
      </c>
      <c r="E79" s="47">
        <v>2</v>
      </c>
      <c r="F79" s="48">
        <v>100</v>
      </c>
      <c r="G79" s="14">
        <f t="shared" si="4"/>
        <v>200</v>
      </c>
    </row>
    <row r="80" spans="1:7" ht="15.6" customHeight="1" thickBot="1" x14ac:dyDescent="0.25">
      <c r="A80" s="17"/>
      <c r="B80" s="17"/>
      <c r="C80" s="17"/>
      <c r="D80" s="18"/>
      <c r="E80" s="19"/>
      <c r="F80" s="20"/>
      <c r="G80" s="20"/>
    </row>
    <row r="81" spans="1:7" ht="15.6" customHeight="1" thickTop="1" x14ac:dyDescent="0.2">
      <c r="A81" s="15"/>
      <c r="B81" s="15"/>
      <c r="C81" s="15"/>
      <c r="D81" s="21"/>
      <c r="E81" s="22"/>
      <c r="F81" s="23" t="s">
        <v>17</v>
      </c>
      <c r="G81" s="24">
        <f>SUM(G75:G80)</f>
        <v>8623</v>
      </c>
    </row>
    <row r="82" spans="1:7" ht="15.6" customHeight="1" x14ac:dyDescent="0.2">
      <c r="A82" s="25"/>
      <c r="B82" s="25"/>
      <c r="C82" s="25"/>
      <c r="D82" s="26"/>
    </row>
    <row r="83" spans="1:7" ht="15.6" customHeight="1" x14ac:dyDescent="0.25">
      <c r="A83" s="7" t="s">
        <v>37</v>
      </c>
    </row>
    <row r="84" spans="1:7" ht="15.6" customHeight="1" thickBot="1" x14ac:dyDescent="0.25">
      <c r="A84" s="1" t="s">
        <v>0</v>
      </c>
      <c r="B84" s="1" t="s">
        <v>1</v>
      </c>
      <c r="C84" s="1" t="s">
        <v>2</v>
      </c>
      <c r="D84" s="45" t="s">
        <v>3</v>
      </c>
      <c r="E84" s="2" t="s">
        <v>4</v>
      </c>
      <c r="F84" s="3" t="s">
        <v>5</v>
      </c>
      <c r="G84" s="3" t="s">
        <v>6</v>
      </c>
    </row>
    <row r="85" spans="1:7" ht="15.6" customHeight="1" thickTop="1" x14ac:dyDescent="0.2">
      <c r="A85" s="16" t="s">
        <v>88</v>
      </c>
      <c r="B85" s="16" t="s">
        <v>54</v>
      </c>
      <c r="C85" s="16" t="s">
        <v>58</v>
      </c>
      <c r="D85" s="29" t="s">
        <v>26</v>
      </c>
      <c r="E85" s="13">
        <v>53</v>
      </c>
      <c r="F85" s="14">
        <v>65</v>
      </c>
      <c r="G85" s="14">
        <f t="shared" ref="G85:G90" si="5">+E85*F85</f>
        <v>3445</v>
      </c>
    </row>
    <row r="86" spans="1:7" ht="15.6" customHeight="1" x14ac:dyDescent="0.2">
      <c r="A86" s="16" t="s">
        <v>89</v>
      </c>
      <c r="B86" s="16" t="s">
        <v>54</v>
      </c>
      <c r="C86" s="16" t="s">
        <v>90</v>
      </c>
      <c r="D86" s="29" t="s">
        <v>26</v>
      </c>
      <c r="E86" s="13">
        <v>16</v>
      </c>
      <c r="F86" s="14">
        <v>60</v>
      </c>
      <c r="G86" s="14">
        <f t="shared" si="5"/>
        <v>960</v>
      </c>
    </row>
    <row r="87" spans="1:7" ht="15.6" customHeight="1" x14ac:dyDescent="0.2">
      <c r="A87" s="16">
        <v>70108</v>
      </c>
      <c r="B87" s="16" t="s">
        <v>55</v>
      </c>
      <c r="C87" s="16"/>
      <c r="D87" s="29" t="s">
        <v>26</v>
      </c>
      <c r="E87" s="13">
        <v>21</v>
      </c>
      <c r="F87" s="14">
        <v>80</v>
      </c>
      <c r="G87" s="14">
        <f t="shared" si="5"/>
        <v>1680</v>
      </c>
    </row>
    <row r="88" spans="1:7" ht="15.6" customHeight="1" x14ac:dyDescent="0.2">
      <c r="A88" s="16" t="s">
        <v>76</v>
      </c>
      <c r="B88" s="16" t="s">
        <v>38</v>
      </c>
      <c r="C88" s="16"/>
      <c r="D88" s="29" t="s">
        <v>21</v>
      </c>
      <c r="E88" s="13">
        <v>43</v>
      </c>
      <c r="F88" s="14">
        <v>25</v>
      </c>
      <c r="G88" s="14">
        <f t="shared" si="5"/>
        <v>1075</v>
      </c>
    </row>
    <row r="89" spans="1:7" ht="15.6" customHeight="1" x14ac:dyDescent="0.2">
      <c r="A89" s="16" t="s">
        <v>77</v>
      </c>
      <c r="B89" s="16" t="s">
        <v>91</v>
      </c>
      <c r="C89" s="16"/>
      <c r="D89" s="29" t="s">
        <v>92</v>
      </c>
      <c r="E89" s="13">
        <v>12</v>
      </c>
      <c r="F89" s="14">
        <v>17</v>
      </c>
      <c r="G89" s="14">
        <f t="shared" si="5"/>
        <v>204</v>
      </c>
    </row>
    <row r="90" spans="1:7" ht="27" customHeight="1" x14ac:dyDescent="0.2">
      <c r="A90" s="16">
        <v>70901</v>
      </c>
      <c r="B90" s="16" t="s">
        <v>56</v>
      </c>
      <c r="C90" s="16"/>
      <c r="D90" s="29" t="s">
        <v>16</v>
      </c>
      <c r="E90" s="13">
        <v>1</v>
      </c>
      <c r="F90" s="14">
        <v>100</v>
      </c>
      <c r="G90" s="14">
        <f t="shared" si="5"/>
        <v>100</v>
      </c>
    </row>
    <row r="91" spans="1:7" ht="15.6" customHeight="1" thickBot="1" x14ac:dyDescent="0.25">
      <c r="A91" s="17"/>
      <c r="B91" s="17"/>
      <c r="C91" s="17"/>
      <c r="D91" s="18"/>
      <c r="E91" s="19"/>
      <c r="F91" s="20"/>
      <c r="G91" s="20"/>
    </row>
    <row r="92" spans="1:7" ht="15.6" customHeight="1" thickTop="1" x14ac:dyDescent="0.2">
      <c r="A92" s="15"/>
      <c r="B92" s="15"/>
      <c r="C92" s="15"/>
      <c r="D92" s="21"/>
      <c r="E92" s="22"/>
      <c r="F92" s="23" t="s">
        <v>17</v>
      </c>
      <c r="G92" s="24">
        <f>SUM(G85:G91)</f>
        <v>7464</v>
      </c>
    </row>
    <row r="93" spans="1:7" ht="15.6" customHeight="1" x14ac:dyDescent="0.2">
      <c r="A93" s="25"/>
      <c r="B93" s="25"/>
      <c r="C93" s="25"/>
      <c r="D93" s="26"/>
    </row>
    <row r="94" spans="1:7" ht="15.6" customHeight="1" x14ac:dyDescent="0.25">
      <c r="A94" s="7" t="s">
        <v>39</v>
      </c>
    </row>
    <row r="95" spans="1:7" ht="15.6" customHeight="1" thickBot="1" x14ac:dyDescent="0.25">
      <c r="A95" s="1" t="s">
        <v>0</v>
      </c>
      <c r="B95" s="1" t="s">
        <v>1</v>
      </c>
      <c r="C95" s="1" t="s">
        <v>2</v>
      </c>
      <c r="D95" s="45" t="s">
        <v>3</v>
      </c>
      <c r="E95" s="2" t="s">
        <v>4</v>
      </c>
      <c r="F95" s="3" t="s">
        <v>5</v>
      </c>
      <c r="G95" s="3" t="s">
        <v>6</v>
      </c>
    </row>
    <row r="96" spans="1:7" ht="15.6" customHeight="1" thickTop="1" x14ac:dyDescent="0.2">
      <c r="A96" s="16">
        <v>80106</v>
      </c>
      <c r="B96" s="16" t="s">
        <v>146</v>
      </c>
      <c r="C96" s="16"/>
      <c r="D96" s="29" t="s">
        <v>22</v>
      </c>
      <c r="E96" s="52">
        <v>2</v>
      </c>
      <c r="F96" s="53">
        <v>350</v>
      </c>
      <c r="G96" s="14">
        <f>+E96*F96</f>
        <v>700</v>
      </c>
    </row>
    <row r="97" spans="1:7" ht="15.6" customHeight="1" x14ac:dyDescent="0.2">
      <c r="A97" s="16">
        <v>80106</v>
      </c>
      <c r="B97" s="16" t="s">
        <v>147</v>
      </c>
      <c r="C97" s="16"/>
      <c r="D97" s="29" t="s">
        <v>22</v>
      </c>
      <c r="E97" s="52">
        <v>4</v>
      </c>
      <c r="F97" s="53">
        <v>450</v>
      </c>
      <c r="G97" s="14">
        <f>+E97*F97</f>
        <v>1800</v>
      </c>
    </row>
    <row r="98" spans="1:7" ht="25.5" x14ac:dyDescent="0.2">
      <c r="A98" s="16">
        <v>80213</v>
      </c>
      <c r="B98" s="16" t="s">
        <v>83</v>
      </c>
      <c r="C98" s="16"/>
      <c r="D98" s="29" t="s">
        <v>23</v>
      </c>
      <c r="E98" s="13">
        <f>21+25+69*2</f>
        <v>184</v>
      </c>
      <c r="F98" s="14">
        <v>39</v>
      </c>
      <c r="G98" s="14">
        <f>+E98*F98</f>
        <v>7176</v>
      </c>
    </row>
    <row r="99" spans="1:7" ht="15.6" customHeight="1" x14ac:dyDescent="0.2">
      <c r="A99" s="16">
        <v>80214</v>
      </c>
      <c r="B99" s="16" t="s">
        <v>84</v>
      </c>
      <c r="C99" s="16"/>
      <c r="D99" s="29" t="s">
        <v>23</v>
      </c>
      <c r="E99" s="13">
        <v>184</v>
      </c>
      <c r="F99" s="14">
        <v>39</v>
      </c>
      <c r="G99" s="14">
        <f t="shared" ref="G99:G101" si="6">+E99*F99</f>
        <v>7176</v>
      </c>
    </row>
    <row r="100" spans="1:7" ht="15.6" customHeight="1" x14ac:dyDescent="0.2">
      <c r="A100" s="16">
        <v>80215</v>
      </c>
      <c r="B100" s="16" t="s">
        <v>40</v>
      </c>
      <c r="C100" s="16"/>
      <c r="D100" s="29" t="s">
        <v>36</v>
      </c>
      <c r="E100" s="13">
        <v>1</v>
      </c>
      <c r="F100" s="14">
        <v>100</v>
      </c>
      <c r="G100" s="14">
        <f t="shared" si="6"/>
        <v>100</v>
      </c>
    </row>
    <row r="101" spans="1:7" ht="15.6" customHeight="1" x14ac:dyDescent="0.2">
      <c r="A101" s="16">
        <v>80216</v>
      </c>
      <c r="B101" s="16" t="s">
        <v>41</v>
      </c>
      <c r="C101" s="16"/>
      <c r="D101" s="29" t="s">
        <v>36</v>
      </c>
      <c r="E101" s="13">
        <v>1</v>
      </c>
      <c r="F101" s="14">
        <v>450</v>
      </c>
      <c r="G101" s="14">
        <f t="shared" si="6"/>
        <v>450</v>
      </c>
    </row>
    <row r="102" spans="1:7" ht="15.6" customHeight="1" thickBot="1" x14ac:dyDescent="0.25">
      <c r="A102" s="17"/>
      <c r="B102" s="17"/>
      <c r="C102" s="17"/>
      <c r="D102" s="18"/>
      <c r="E102" s="19"/>
      <c r="F102" s="20"/>
      <c r="G102" s="20"/>
    </row>
    <row r="103" spans="1:7" ht="15.6" customHeight="1" thickTop="1" x14ac:dyDescent="0.2">
      <c r="A103" s="15"/>
      <c r="B103" s="15"/>
      <c r="C103" s="15"/>
      <c r="D103" s="21"/>
      <c r="E103" s="22"/>
      <c r="F103" s="23" t="s">
        <v>17</v>
      </c>
      <c r="G103" s="24">
        <f>SUM(G96:G102)</f>
        <v>17402</v>
      </c>
    </row>
    <row r="104" spans="1:7" ht="15.6" customHeight="1" x14ac:dyDescent="0.2">
      <c r="A104" s="25"/>
      <c r="B104" s="25"/>
      <c r="C104" s="25"/>
      <c r="D104" s="26"/>
      <c r="F104" s="30"/>
      <c r="G104" s="31"/>
    </row>
    <row r="105" spans="1:7" ht="15.6" customHeight="1" x14ac:dyDescent="0.25">
      <c r="A105" s="7" t="s">
        <v>42</v>
      </c>
    </row>
    <row r="106" spans="1:7" ht="15.6" customHeight="1" thickBot="1" x14ac:dyDescent="0.25">
      <c r="A106" s="1" t="s">
        <v>0</v>
      </c>
      <c r="B106" s="1" t="s">
        <v>1</v>
      </c>
      <c r="C106" s="1" t="s">
        <v>2</v>
      </c>
      <c r="D106" s="45" t="s">
        <v>3</v>
      </c>
      <c r="E106" s="2" t="s">
        <v>4</v>
      </c>
      <c r="F106" s="3" t="s">
        <v>5</v>
      </c>
      <c r="G106" s="3" t="s">
        <v>6</v>
      </c>
    </row>
    <row r="107" spans="1:7" ht="15.6" customHeight="1" thickTop="1" x14ac:dyDescent="0.2">
      <c r="A107" s="15">
        <v>90201</v>
      </c>
      <c r="B107" s="15" t="s">
        <v>43</v>
      </c>
      <c r="C107" s="15"/>
      <c r="D107" s="21" t="s">
        <v>21</v>
      </c>
      <c r="E107" s="22">
        <f>1.5*(2634+230)</f>
        <v>4296</v>
      </c>
      <c r="F107" s="27">
        <v>2.5</v>
      </c>
      <c r="G107" s="14">
        <f>+E107*F107</f>
        <v>10740</v>
      </c>
    </row>
    <row r="108" spans="1:7" ht="15.6" customHeight="1" x14ac:dyDescent="0.2">
      <c r="A108" s="16">
        <v>90701</v>
      </c>
      <c r="B108" s="16" t="s">
        <v>133</v>
      </c>
      <c r="C108" s="16"/>
      <c r="D108" s="29" t="s">
        <v>22</v>
      </c>
      <c r="E108" s="13">
        <v>7</v>
      </c>
      <c r="F108" s="14">
        <v>100</v>
      </c>
      <c r="G108" s="14">
        <f>+E108*F108</f>
        <v>700</v>
      </c>
    </row>
    <row r="109" spans="1:7" ht="15.6" customHeight="1" thickBot="1" x14ac:dyDescent="0.25">
      <c r="A109" s="40"/>
      <c r="B109" s="40"/>
      <c r="C109" s="40"/>
      <c r="D109" s="41"/>
      <c r="E109" s="42"/>
      <c r="F109" s="43"/>
      <c r="G109" s="43"/>
    </row>
    <row r="110" spans="1:7" ht="15.6" customHeight="1" thickTop="1" x14ac:dyDescent="0.2">
      <c r="A110" s="15"/>
      <c r="B110" s="15"/>
      <c r="C110" s="15"/>
      <c r="D110" s="21"/>
      <c r="E110" s="22"/>
      <c r="F110" s="23" t="s">
        <v>17</v>
      </c>
      <c r="G110" s="24">
        <f>SUM(G107:G109)</f>
        <v>11440</v>
      </c>
    </row>
    <row r="111" spans="1:7" ht="15.6" customHeight="1" x14ac:dyDescent="0.2">
      <c r="A111" s="25"/>
      <c r="B111" s="25"/>
      <c r="C111" s="25"/>
      <c r="D111" s="26"/>
      <c r="F111" s="30"/>
      <c r="G111" s="31"/>
    </row>
    <row r="112" spans="1:7" ht="15.6" customHeight="1" x14ac:dyDescent="0.2"/>
    <row r="113" spans="1:7" ht="15.6" customHeight="1" x14ac:dyDescent="0.25">
      <c r="A113" s="54" t="s">
        <v>44</v>
      </c>
      <c r="B113" s="54"/>
      <c r="C113" s="54"/>
      <c r="D113" s="54"/>
      <c r="E113" s="54"/>
      <c r="F113" s="34"/>
      <c r="G113" s="35"/>
    </row>
    <row r="114" spans="1:7" ht="15.6" customHeight="1" x14ac:dyDescent="0.2">
      <c r="A114" s="36"/>
      <c r="B114" s="37"/>
      <c r="C114" s="37"/>
      <c r="D114" s="46"/>
      <c r="E114" s="38"/>
      <c r="F114" s="34"/>
      <c r="G114" s="35"/>
    </row>
    <row r="115" spans="1:7" ht="15.6" customHeight="1" x14ac:dyDescent="0.2">
      <c r="A115" s="55" t="s">
        <v>45</v>
      </c>
      <c r="B115" s="55"/>
      <c r="C115" s="55"/>
      <c r="D115" s="55"/>
      <c r="E115" s="55"/>
      <c r="F115" s="56">
        <f>G15</f>
        <v>5605</v>
      </c>
      <c r="G115" s="56"/>
    </row>
    <row r="116" spans="1:7" ht="15.6" customHeight="1" x14ac:dyDescent="0.2">
      <c r="A116" s="55" t="s">
        <v>46</v>
      </c>
      <c r="B116" s="55"/>
      <c r="C116" s="55"/>
      <c r="D116" s="55"/>
      <c r="E116" s="55"/>
      <c r="F116" s="56">
        <f>G31</f>
        <v>6030.25</v>
      </c>
      <c r="G116" s="56"/>
    </row>
    <row r="117" spans="1:7" ht="15.6" customHeight="1" x14ac:dyDescent="0.2">
      <c r="A117" s="55" t="s">
        <v>47</v>
      </c>
      <c r="B117" s="55"/>
      <c r="C117" s="55"/>
      <c r="D117" s="55"/>
      <c r="E117" s="55"/>
      <c r="F117" s="56">
        <f>G47</f>
        <v>54821.3</v>
      </c>
      <c r="G117" s="56"/>
    </row>
    <row r="118" spans="1:7" ht="15.6" customHeight="1" x14ac:dyDescent="0.2">
      <c r="A118" s="55" t="s">
        <v>48</v>
      </c>
      <c r="B118" s="55"/>
      <c r="C118" s="55"/>
      <c r="D118" s="55"/>
      <c r="E118" s="55"/>
      <c r="F118" s="56">
        <f>+G71</f>
        <v>123806.90000000001</v>
      </c>
      <c r="G118" s="56"/>
    </row>
    <row r="119" spans="1:7" ht="15.6" customHeight="1" x14ac:dyDescent="0.2">
      <c r="A119" s="55" t="s">
        <v>49</v>
      </c>
      <c r="B119" s="55"/>
      <c r="C119" s="55"/>
      <c r="D119" s="55"/>
      <c r="E119" s="55"/>
      <c r="F119" s="56">
        <f>+G81</f>
        <v>8623</v>
      </c>
      <c r="G119" s="56"/>
    </row>
    <row r="120" spans="1:7" ht="15.6" customHeight="1" x14ac:dyDescent="0.2">
      <c r="A120" s="55" t="s">
        <v>50</v>
      </c>
      <c r="B120" s="55"/>
      <c r="C120" s="55"/>
      <c r="D120" s="55"/>
      <c r="E120" s="55"/>
      <c r="F120" s="57">
        <f>+G92</f>
        <v>7464</v>
      </c>
      <c r="G120" s="58"/>
    </row>
    <row r="121" spans="1:7" ht="15.6" customHeight="1" x14ac:dyDescent="0.2">
      <c r="A121" s="55" t="s">
        <v>51</v>
      </c>
      <c r="B121" s="55"/>
      <c r="C121" s="55"/>
      <c r="D121" s="55"/>
      <c r="E121" s="55"/>
      <c r="F121" s="57">
        <f>+G103</f>
        <v>17402</v>
      </c>
      <c r="G121" s="58"/>
    </row>
    <row r="122" spans="1:7" ht="15.6" customHeight="1" x14ac:dyDescent="0.2">
      <c r="A122" s="55" t="s">
        <v>52</v>
      </c>
      <c r="B122" s="55"/>
      <c r="C122" s="55"/>
      <c r="D122" s="55"/>
      <c r="E122" s="55"/>
      <c r="F122" s="56">
        <f>+G110</f>
        <v>11440</v>
      </c>
      <c r="G122" s="56"/>
    </row>
    <row r="123" spans="1:7" ht="15.6" customHeight="1" x14ac:dyDescent="0.2">
      <c r="A123" s="36"/>
      <c r="B123" s="37"/>
      <c r="C123" s="37"/>
      <c r="D123" s="46"/>
      <c r="E123" s="38"/>
      <c r="F123" s="39"/>
      <c r="G123" s="35"/>
    </row>
    <row r="124" spans="1:7" ht="15.6" customHeight="1" x14ac:dyDescent="0.2">
      <c r="A124" s="36"/>
      <c r="B124" s="37"/>
      <c r="C124" s="60" t="s">
        <v>53</v>
      </c>
      <c r="D124" s="60"/>
      <c r="E124" s="60"/>
      <c r="F124" s="56">
        <f>ROUND(SUM(F115:G123),2)</f>
        <v>235192.45</v>
      </c>
      <c r="G124" s="56"/>
    </row>
    <row r="125" spans="1:7" ht="15.6" customHeight="1" x14ac:dyDescent="0.2">
      <c r="A125" s="36"/>
      <c r="B125" s="37"/>
      <c r="C125" s="59" t="s">
        <v>141</v>
      </c>
      <c r="D125" s="59"/>
      <c r="E125" s="59"/>
      <c r="F125" s="56">
        <f>ROUND((F124*1.22-F124),2)</f>
        <v>51742.34</v>
      </c>
      <c r="G125" s="56"/>
    </row>
    <row r="126" spans="1:7" ht="15.6" customHeight="1" x14ac:dyDescent="0.2">
      <c r="A126" s="36"/>
      <c r="B126" s="37"/>
      <c r="C126" s="59" t="s">
        <v>142</v>
      </c>
      <c r="D126" s="59"/>
      <c r="E126" s="59"/>
      <c r="F126" s="56">
        <f>SUM(F124:G125)</f>
        <v>286934.79000000004</v>
      </c>
      <c r="G126" s="56"/>
    </row>
  </sheetData>
  <mergeCells count="23">
    <mergeCell ref="C125:E125"/>
    <mergeCell ref="F125:G125"/>
    <mergeCell ref="C126:E126"/>
    <mergeCell ref="F126:G126"/>
    <mergeCell ref="A122:E122"/>
    <mergeCell ref="F122:G122"/>
    <mergeCell ref="C124:E124"/>
    <mergeCell ref="F124:G124"/>
    <mergeCell ref="A120:E120"/>
    <mergeCell ref="F120:G120"/>
    <mergeCell ref="A121:E121"/>
    <mergeCell ref="F121:G121"/>
    <mergeCell ref="A117:E117"/>
    <mergeCell ref="F117:G117"/>
    <mergeCell ref="A118:E118"/>
    <mergeCell ref="F118:G118"/>
    <mergeCell ref="A119:E119"/>
    <mergeCell ref="F119:G119"/>
    <mergeCell ref="A113:E113"/>
    <mergeCell ref="A115:E115"/>
    <mergeCell ref="F115:G115"/>
    <mergeCell ref="A116:E116"/>
    <mergeCell ref="F116:G116"/>
  </mergeCells>
  <pageMargins left="0.7" right="0.7" top="0.75" bottom="0.75" header="0.3" footer="0.3"/>
  <pageSetup paperSize="9" scale="10" fitToWidth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e574b0-b9f9-4ceb-bbb3-d1b019569f1f" xsi:nil="true"/>
    <lcf76f155ced4ddcb4097134ff3c332f xmlns="f49dcbbb-5478-4660-8569-2507cae7834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FB8AE46E32734DAD61EF1FA9F845B7" ma:contentTypeVersion="13" ma:contentTypeDescription="Loo uus dokument" ma:contentTypeScope="" ma:versionID="693dd84baffbe54eb7023665b4bd9837">
  <xsd:schema xmlns:xsd="http://www.w3.org/2001/XMLSchema" xmlns:xs="http://www.w3.org/2001/XMLSchema" xmlns:p="http://schemas.microsoft.com/office/2006/metadata/properties" xmlns:ns2="f49dcbbb-5478-4660-8569-2507cae7834f" xmlns:ns3="95e574b0-b9f9-4ceb-bbb3-d1b019569f1f" targetNamespace="http://schemas.microsoft.com/office/2006/metadata/properties" ma:root="true" ma:fieldsID="bfc309a6ec9714f5f03d81c35e578b71" ns2:_="" ns3:_="">
    <xsd:import namespace="f49dcbbb-5478-4660-8569-2507cae7834f"/>
    <xsd:import namespace="95e574b0-b9f9-4ceb-bbb3-d1b019569f1f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9dcbbb-5478-4660-8569-2507cae7834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Pildisildid" ma:readOnly="false" ma:fieldId="{5cf76f15-5ced-4ddc-b409-7134ff3c332f}" ma:taxonomyMulti="true" ma:sspId="6b1d1e49-5326-49d5-8fa8-48929b5d26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574b0-b9f9-4ceb-bbb3-d1b019569f1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ksonoomia – üldhõive veerg" ma:hidden="true" ma:list="{72362d25-519d-437d-8b97-b7fdba6d383e}" ma:internalName="TaxCatchAll" ma:showField="CatchAllData" ma:web="95e574b0-b9f9-4ceb-bbb3-d1b019569f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2C49C-B371-49FA-9AE8-4FE01EF95B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491B1A-6DA5-4701-B569-C1D856F07B99}">
  <ds:schemaRefs>
    <ds:schemaRef ds:uri="http://schemas.microsoft.com/office/2006/metadata/properties"/>
    <ds:schemaRef ds:uri="http://schemas.microsoft.com/office/infopath/2007/PartnerControls"/>
    <ds:schemaRef ds:uri="95e574b0-b9f9-4ceb-bbb3-d1b019569f1f"/>
    <ds:schemaRef ds:uri="f49dcbbb-5478-4660-8569-2507cae7834f"/>
  </ds:schemaRefs>
</ds:datastoreItem>
</file>

<file path=customXml/itemProps3.xml><?xml version="1.0" encoding="utf-8"?>
<ds:datastoreItem xmlns:ds="http://schemas.openxmlformats.org/officeDocument/2006/customXml" ds:itemID="{446E03BF-42A7-44E4-9181-5CD16DADA3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2024-04-12T08:36:39Z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0x01010011FB8AE46E32734DAD61EF1FA9F845B7</vt:lpwstr>
  </property>
  <property fmtid="{D5CDD505-2E9C-101B-9397-08002B2CF9AE}" pid="3" name="MediaServiceImageTags">
    <vt:lpwstr/>
  </property>
</Properties>
</file>